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33" i="1"/>
  <c r="L32"/>
  <c r="C28"/>
  <c r="C30"/>
  <c r="S16"/>
  <c r="E9"/>
  <c r="C19" s="1"/>
  <c r="D17"/>
  <c r="M33"/>
  <c r="M34"/>
  <c r="M32"/>
  <c r="L34"/>
  <c r="N29"/>
  <c r="N30"/>
  <c r="N31"/>
  <c r="N32"/>
  <c r="N33"/>
  <c r="N28"/>
  <c r="M31"/>
  <c r="J24"/>
  <c r="C16"/>
  <c r="F16" s="1"/>
  <c r="G16" s="1"/>
  <c r="C15"/>
  <c r="F15" s="1"/>
  <c r="G15" s="1"/>
  <c r="C13"/>
  <c r="F13" s="1"/>
  <c r="G13" s="1"/>
  <c r="C10"/>
  <c r="F10" s="1"/>
  <c r="G10" s="1"/>
  <c r="D9"/>
  <c r="C9"/>
  <c r="C14" s="1"/>
  <c r="F14" s="1"/>
  <c r="G14" s="1"/>
  <c r="M17"/>
  <c r="N16" s="1"/>
  <c r="L30" s="1"/>
  <c r="P17"/>
  <c r="L31" s="1"/>
  <c r="L17"/>
  <c r="L28" s="1"/>
  <c r="N22"/>
  <c r="Q22"/>
  <c r="K22"/>
  <c r="M22"/>
  <c r="F12"/>
  <c r="G12" s="1"/>
  <c r="F11"/>
  <c r="G11" s="1"/>
  <c r="C2" s="1"/>
  <c r="L29" l="1"/>
  <c r="M28"/>
  <c r="M29"/>
  <c r="M30" s="1"/>
  <c r="F9"/>
  <c r="G9" s="1"/>
  <c r="F17"/>
  <c r="G17"/>
  <c r="C1" s="1"/>
  <c r="C20" l="1"/>
  <c r="C27"/>
  <c r="C21" l="1"/>
  <c r="C22" s="1"/>
  <c r="C23"/>
  <c r="C24" s="1"/>
  <c r="C29"/>
  <c r="C31"/>
</calcChain>
</file>

<file path=xl/sharedStrings.xml><?xml version="1.0" encoding="utf-8"?>
<sst xmlns="http://schemas.openxmlformats.org/spreadsheetml/2006/main" count="92" uniqueCount="54">
  <si>
    <t>refugium</t>
  </si>
  <si>
    <t>skimmer</t>
  </si>
  <si>
    <t>Total</t>
  </si>
  <si>
    <t>height</t>
  </si>
  <si>
    <t>Spare volume after shut down</t>
  </si>
  <si>
    <t>gallons</t>
  </si>
  <si>
    <t>Sump Glass thickness</t>
  </si>
  <si>
    <t>Sump outside dimension</t>
  </si>
  <si>
    <t>bubble trap 1</t>
  </si>
  <si>
    <t>bubble trap 2</t>
  </si>
  <si>
    <t>Glass dimensions</t>
  </si>
  <si>
    <t xml:space="preserve">Front/back panel </t>
  </si>
  <si>
    <t>Side Panels</t>
  </si>
  <si>
    <t>Bottom Pane</t>
  </si>
  <si>
    <t>Thickness</t>
  </si>
  <si>
    <t>Length</t>
  </si>
  <si>
    <t>Qty</t>
  </si>
  <si>
    <t>Volume in^3</t>
  </si>
  <si>
    <t>Volume Gallons</t>
  </si>
  <si>
    <t>Gallons</t>
  </si>
  <si>
    <t>Inches</t>
  </si>
  <si>
    <t>1in^3 to gallons</t>
  </si>
  <si>
    <t>inches</t>
  </si>
  <si>
    <t xml:space="preserve">Safe Sump Capacity </t>
  </si>
  <si>
    <t>inch from brim</t>
  </si>
  <si>
    <t>WORST CASE</t>
  </si>
  <si>
    <t>Max DT drain volume</t>
  </si>
  <si>
    <t>Max DT drain height</t>
  </si>
  <si>
    <t>Available sump space</t>
  </si>
  <si>
    <t>Safe sump max capacity</t>
  </si>
  <si>
    <t>Actual sump capacity</t>
  </si>
  <si>
    <t>Overflow capacity</t>
  </si>
  <si>
    <t>Display tank capacity</t>
  </si>
  <si>
    <t>Refugium</t>
  </si>
  <si>
    <t>Return</t>
  </si>
  <si>
    <t>Bubble trap</t>
  </si>
  <si>
    <t>Skimmer</t>
  </si>
  <si>
    <t>Refugium capacity</t>
  </si>
  <si>
    <t>Return capacity</t>
  </si>
  <si>
    <t>Bubble trap capacity</t>
  </si>
  <si>
    <t>Skimmer capacity</t>
  </si>
  <si>
    <t>Width inches</t>
  </si>
  <si>
    <t>Length inches</t>
  </si>
  <si>
    <t>Height inches</t>
  </si>
  <si>
    <t>DT drain height no power</t>
  </si>
  <si>
    <t>total system volume</t>
  </si>
  <si>
    <t>approx drain back to sump</t>
  </si>
  <si>
    <t>Sump bottom glass thickness</t>
  </si>
  <si>
    <t>Volume available when tank is running</t>
  </si>
  <si>
    <t>Remaining volume in sump after tank shut down</t>
  </si>
  <si>
    <t>Height in sump available</t>
  </si>
  <si>
    <t>Actual height below sump brim after shut down</t>
  </si>
  <si>
    <t>Amount of water from DT to meet sump capacity</t>
  </si>
  <si>
    <t>Height of water from DT to meet sump capacity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</si>
</sst>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2" fontId="0" fillId="0" borderId="0" xfId="0" applyNumberFormat="1"/>
    <xf numFmtId="2" fontId="0" fillId="0" borderId="0" xfId="0" applyNumberFormat="1" applyFill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0" xfId="0" applyNumberFormat="1" applyBorder="1"/>
    <xf numFmtId="0" fontId="0" fillId="0" borderId="10" xfId="0" applyBorder="1"/>
    <xf numFmtId="2" fontId="0" fillId="0" borderId="0" xfId="0" applyNumberFormat="1" applyFill="1" applyBorder="1"/>
    <xf numFmtId="0" fontId="0" fillId="0" borderId="11" xfId="0" applyBorder="1"/>
    <xf numFmtId="2" fontId="0" fillId="0" borderId="12" xfId="0" applyNumberFormat="1" applyBorder="1"/>
    <xf numFmtId="0" fontId="0" fillId="0" borderId="13" xfId="0" applyBorder="1"/>
    <xf numFmtId="0" fontId="0" fillId="0" borderId="16" xfId="0" applyBorder="1"/>
    <xf numFmtId="0" fontId="1" fillId="0" borderId="9" xfId="0" applyFont="1" applyBorder="1"/>
    <xf numFmtId="0" fontId="1" fillId="0" borderId="11" xfId="0" applyFont="1" applyBorder="1"/>
    <xf numFmtId="0" fontId="1" fillId="0" borderId="17" xfId="0" applyFont="1" applyBorder="1"/>
    <xf numFmtId="0" fontId="0" fillId="0" borderId="19" xfId="0" applyBorder="1"/>
    <xf numFmtId="0" fontId="1" fillId="0" borderId="20" xfId="0" applyFont="1" applyBorder="1"/>
    <xf numFmtId="0" fontId="0" fillId="0" borderId="22" xfId="0" applyBorder="1"/>
    <xf numFmtId="0" fontId="0" fillId="0" borderId="12" xfId="0" applyBorder="1"/>
    <xf numFmtId="0" fontId="1" fillId="0" borderId="0" xfId="0" applyFont="1" applyBorder="1"/>
    <xf numFmtId="2" fontId="0" fillId="0" borderId="15" xfId="0" applyNumberFormat="1" applyBorder="1"/>
    <xf numFmtId="0" fontId="1" fillId="0" borderId="1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2" fontId="0" fillId="0" borderId="18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2" borderId="24" xfId="0" applyNumberFormat="1" applyFill="1" applyBorder="1" applyAlignment="1">
      <alignment horizontal="center"/>
    </xf>
    <xf numFmtId="2" fontId="0" fillId="0" borderId="21" xfId="0" applyNumberFormat="1" applyFill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2" borderId="23" xfId="0" applyNumberFormat="1" applyFill="1" applyBorder="1" applyAlignment="1">
      <alignment horizontal="center"/>
    </xf>
    <xf numFmtId="2" fontId="0" fillId="3" borderId="21" xfId="0" applyNumberFormat="1" applyFill="1" applyBorder="1" applyAlignment="1">
      <alignment horizontal="center"/>
    </xf>
    <xf numFmtId="2" fontId="0" fillId="3" borderId="18" xfId="0" applyNumberFormat="1" applyFill="1" applyBorder="1" applyAlignment="1">
      <alignment horizontal="center"/>
    </xf>
    <xf numFmtId="0" fontId="1" fillId="0" borderId="11" xfId="0" applyFont="1" applyBorder="1" applyAlignment="1">
      <alignment horizontal="right"/>
    </xf>
    <xf numFmtId="2" fontId="0" fillId="3" borderId="0" xfId="0" applyNumberFormat="1" applyFill="1"/>
    <xf numFmtId="2" fontId="0" fillId="0" borderId="0" xfId="0" applyNumberFormat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34"/>
  <sheetViews>
    <sheetView tabSelected="1" zoomScaleNormal="100" workbookViewId="0">
      <selection activeCell="Q28" sqref="Q28"/>
    </sheetView>
  </sheetViews>
  <sheetFormatPr defaultRowHeight="15"/>
  <cols>
    <col min="1" max="1" width="2.140625" customWidth="1"/>
    <col min="2" max="2" width="28.140625" bestFit="1" customWidth="1"/>
    <col min="3" max="3" width="12.5703125" bestFit="1" customWidth="1"/>
    <col min="4" max="4" width="13.85546875" customWidth="1"/>
    <col min="5" max="5" width="12.5703125" bestFit="1" customWidth="1"/>
    <col min="6" max="6" width="15.7109375" bestFit="1" customWidth="1"/>
    <col min="7" max="7" width="13.7109375" bestFit="1" customWidth="1"/>
    <col min="9" max="9" width="3" customWidth="1"/>
    <col min="14" max="14" width="3.85546875" customWidth="1"/>
    <col min="15" max="15" width="3.7109375" customWidth="1"/>
  </cols>
  <sheetData>
    <row r="1" spans="2:19">
      <c r="B1" t="s">
        <v>45</v>
      </c>
      <c r="C1" s="9">
        <f>G12+G11+G17</f>
        <v>247.35882750000002</v>
      </c>
      <c r="D1" t="s">
        <v>19</v>
      </c>
      <c r="G1" s="48" t="s">
        <v>21</v>
      </c>
      <c r="H1" s="48"/>
      <c r="I1" s="49">
        <v>4.3299999999999996E-3</v>
      </c>
      <c r="J1" s="49"/>
    </row>
    <row r="2" spans="2:19">
      <c r="B2" t="s">
        <v>46</v>
      </c>
      <c r="C2" s="9">
        <f>G11+C12*D12*C5*I1</f>
        <v>17.379537499999998</v>
      </c>
      <c r="D2" t="s">
        <v>19</v>
      </c>
    </row>
    <row r="3" spans="2:19">
      <c r="B3" t="s">
        <v>6</v>
      </c>
      <c r="C3" s="44">
        <v>0.25</v>
      </c>
      <c r="D3" t="s">
        <v>20</v>
      </c>
      <c r="K3" s="4"/>
    </row>
    <row r="4" spans="2:19">
      <c r="B4" t="s">
        <v>47</v>
      </c>
      <c r="C4" s="44">
        <v>0.5</v>
      </c>
      <c r="D4" t="s">
        <v>20</v>
      </c>
      <c r="K4" s="4"/>
    </row>
    <row r="5" spans="2:19">
      <c r="B5" t="s">
        <v>44</v>
      </c>
      <c r="C5" s="44">
        <v>1.5</v>
      </c>
      <c r="D5" t="s">
        <v>20</v>
      </c>
    </row>
    <row r="6" spans="2:19" ht="15.75" thickBot="1">
      <c r="C6" s="10"/>
    </row>
    <row r="7" spans="2:19" ht="15.75" thickBot="1">
      <c r="B7" s="11"/>
      <c r="C7" s="12" t="s">
        <v>41</v>
      </c>
      <c r="D7" s="12" t="s">
        <v>42</v>
      </c>
      <c r="E7" s="12" t="s">
        <v>43</v>
      </c>
      <c r="F7" s="12" t="s">
        <v>17</v>
      </c>
      <c r="G7" s="12" t="s">
        <v>18</v>
      </c>
      <c r="H7" s="13"/>
    </row>
    <row r="8" spans="2:19" ht="15.75" thickTop="1">
      <c r="B8" s="24" t="s">
        <v>7</v>
      </c>
      <c r="C8" s="42">
        <v>22</v>
      </c>
      <c r="D8" s="42">
        <v>52.5</v>
      </c>
      <c r="E8" s="42">
        <v>18.5</v>
      </c>
      <c r="F8" s="35"/>
      <c r="G8" s="35"/>
      <c r="H8" s="25"/>
    </row>
    <row r="9" spans="2:19">
      <c r="B9" s="26" t="s">
        <v>30</v>
      </c>
      <c r="C9" s="36">
        <f>C8-2*C3</f>
        <v>21.5</v>
      </c>
      <c r="D9" s="36">
        <f>D8-2*C3</f>
        <v>52</v>
      </c>
      <c r="E9" s="36">
        <f>E8-C4</f>
        <v>18</v>
      </c>
      <c r="F9" s="36">
        <f>E9*D9*C9</f>
        <v>20124</v>
      </c>
      <c r="G9" s="36">
        <f>F9*$I$1</f>
        <v>87.136919999999989</v>
      </c>
      <c r="H9" s="27" t="s">
        <v>5</v>
      </c>
    </row>
    <row r="10" spans="2:19">
      <c r="B10" s="26" t="s">
        <v>29</v>
      </c>
      <c r="C10" s="36">
        <f>$C$9</f>
        <v>21.5</v>
      </c>
      <c r="D10" s="36">
        <v>52</v>
      </c>
      <c r="E10" s="41">
        <v>17</v>
      </c>
      <c r="F10" s="36">
        <f>E10*D10*C10</f>
        <v>19006</v>
      </c>
      <c r="G10" s="37">
        <f>F10*$I$1</f>
        <v>82.29598</v>
      </c>
      <c r="H10" s="27" t="s">
        <v>5</v>
      </c>
    </row>
    <row r="11" spans="2:19">
      <c r="B11" s="26" t="s">
        <v>31</v>
      </c>
      <c r="C11" s="41">
        <v>5.5</v>
      </c>
      <c r="D11" s="41">
        <v>47</v>
      </c>
      <c r="E11" s="41">
        <v>5.5</v>
      </c>
      <c r="F11" s="36">
        <f>E11*D11*C11</f>
        <v>1421.75</v>
      </c>
      <c r="G11" s="38">
        <f>F11*$I$1</f>
        <v>6.1561774999999992</v>
      </c>
      <c r="H11" s="27" t="s">
        <v>5</v>
      </c>
    </row>
    <row r="12" spans="2:19">
      <c r="B12" s="26" t="s">
        <v>32</v>
      </c>
      <c r="C12" s="36">
        <v>24</v>
      </c>
      <c r="D12" s="36">
        <v>72</v>
      </c>
      <c r="E12" s="36">
        <v>24</v>
      </c>
      <c r="F12" s="36">
        <f>E12*D12*C12</f>
        <v>41472</v>
      </c>
      <c r="G12" s="38">
        <f>F12*$I$1</f>
        <v>179.57375999999999</v>
      </c>
      <c r="H12" s="27" t="s">
        <v>5</v>
      </c>
      <c r="J12" s="6"/>
      <c r="N12" s="50" t="s">
        <v>35</v>
      </c>
      <c r="O12" s="50"/>
      <c r="R12" s="5"/>
    </row>
    <row r="13" spans="2:19">
      <c r="B13" s="26" t="s">
        <v>37</v>
      </c>
      <c r="C13" s="36">
        <f>$C$9</f>
        <v>21.5</v>
      </c>
      <c r="D13" s="41">
        <v>20</v>
      </c>
      <c r="E13" s="41">
        <v>13</v>
      </c>
      <c r="F13" s="36">
        <f>E13*D13*C13</f>
        <v>5590</v>
      </c>
      <c r="G13" s="36">
        <f t="shared" ref="G13:G16" si="0">F13*$I$1</f>
        <v>24.204699999999999</v>
      </c>
      <c r="H13" s="27" t="s">
        <v>5</v>
      </c>
      <c r="I13" s="5"/>
      <c r="J13" s="4"/>
      <c r="N13" s="50"/>
      <c r="O13" s="50"/>
      <c r="R13" s="5"/>
    </row>
    <row r="14" spans="2:19">
      <c r="B14" s="26" t="s">
        <v>38</v>
      </c>
      <c r="C14" s="36">
        <f>$C$9</f>
        <v>21.5</v>
      </c>
      <c r="D14" s="41">
        <v>5</v>
      </c>
      <c r="E14" s="41">
        <v>12</v>
      </c>
      <c r="F14" s="36">
        <f t="shared" ref="F14:F16" si="1">E14*D14*C14</f>
        <v>1290</v>
      </c>
      <c r="G14" s="36">
        <f t="shared" si="0"/>
        <v>5.5856999999999992</v>
      </c>
      <c r="H14" s="27" t="s">
        <v>5</v>
      </c>
      <c r="I14" s="5"/>
      <c r="J14" s="4"/>
      <c r="K14" t="s">
        <v>33</v>
      </c>
      <c r="M14" s="2" t="s">
        <v>34</v>
      </c>
      <c r="N14" s="5"/>
      <c r="Q14" t="s">
        <v>36</v>
      </c>
      <c r="R14" s="5"/>
    </row>
    <row r="15" spans="2:19">
      <c r="B15" s="26" t="s">
        <v>39</v>
      </c>
      <c r="C15" s="36">
        <f>$C$9</f>
        <v>21.5</v>
      </c>
      <c r="D15" s="41">
        <v>3</v>
      </c>
      <c r="E15" s="41">
        <v>10</v>
      </c>
      <c r="F15" s="36">
        <f t="shared" si="1"/>
        <v>645</v>
      </c>
      <c r="G15" s="36">
        <f t="shared" si="0"/>
        <v>2.7928499999999996</v>
      </c>
      <c r="H15" s="27" t="s">
        <v>5</v>
      </c>
      <c r="I15" s="5"/>
      <c r="J15" s="4"/>
      <c r="L15" s="5"/>
      <c r="N15" s="5"/>
      <c r="O15" s="5"/>
      <c r="R15" s="5"/>
    </row>
    <row r="16" spans="2:19">
      <c r="B16" s="26" t="s">
        <v>40</v>
      </c>
      <c r="C16" s="36">
        <f>$C$9</f>
        <v>21.5</v>
      </c>
      <c r="D16" s="41">
        <v>24</v>
      </c>
      <c r="E16" s="41">
        <v>13</v>
      </c>
      <c r="F16" s="36">
        <f t="shared" si="1"/>
        <v>6708</v>
      </c>
      <c r="G16" s="36">
        <f t="shared" si="0"/>
        <v>29.045639999999999</v>
      </c>
      <c r="H16" s="27" t="s">
        <v>5</v>
      </c>
      <c r="I16" s="5"/>
      <c r="J16" s="4"/>
      <c r="L16" s="5"/>
      <c r="M16" s="5"/>
      <c r="N16" s="5">
        <f>M17</f>
        <v>12</v>
      </c>
      <c r="O16" s="5"/>
      <c r="R16" s="5"/>
      <c r="S16" s="45">
        <f>E8</f>
        <v>18.5</v>
      </c>
    </row>
    <row r="17" spans="2:18" ht="15.75" thickBot="1">
      <c r="B17" s="43" t="s">
        <v>2</v>
      </c>
      <c r="C17" s="39"/>
      <c r="D17" s="39">
        <f>SUM(D13:D16)</f>
        <v>52</v>
      </c>
      <c r="E17" s="39"/>
      <c r="F17" s="39">
        <f>SUM(F13:F16)</f>
        <v>14233</v>
      </c>
      <c r="G17" s="40">
        <f>SUM(G13:G16)</f>
        <v>61.628889999999998</v>
      </c>
      <c r="H17" s="20" t="s">
        <v>5</v>
      </c>
      <c r="I17" s="5"/>
      <c r="J17" s="4"/>
      <c r="L17" s="5">
        <f>E13</f>
        <v>13</v>
      </c>
      <c r="M17" s="5">
        <f>E14</f>
        <v>12</v>
      </c>
      <c r="N17" s="5"/>
      <c r="O17" s="5"/>
      <c r="P17" s="1">
        <f>E16</f>
        <v>13</v>
      </c>
      <c r="R17" s="5"/>
    </row>
    <row r="18" spans="2:18" ht="15.75" thickBot="1">
      <c r="B18" s="29"/>
      <c r="C18" s="15"/>
      <c r="D18" s="15"/>
      <c r="E18" s="15"/>
      <c r="F18" s="15"/>
      <c r="G18" s="17"/>
      <c r="H18" s="4"/>
      <c r="I18" s="5"/>
      <c r="J18" s="4"/>
      <c r="L18" s="5"/>
      <c r="M18" s="5"/>
      <c r="N18" s="5"/>
      <c r="O18" s="5"/>
      <c r="P18" s="1"/>
      <c r="R18" s="5"/>
    </row>
    <row r="19" spans="2:18" ht="15.75" thickBot="1">
      <c r="B19" s="31" t="s">
        <v>23</v>
      </c>
      <c r="C19" s="30">
        <f>E9-E10</f>
        <v>1</v>
      </c>
      <c r="D19" s="21" t="s">
        <v>24</v>
      </c>
      <c r="I19" s="5"/>
      <c r="J19" s="4"/>
      <c r="L19" s="5"/>
      <c r="M19" s="5"/>
      <c r="N19" s="5"/>
      <c r="O19" s="5"/>
      <c r="R19" s="5"/>
    </row>
    <row r="20" spans="2:18">
      <c r="B20" s="22" t="s">
        <v>28</v>
      </c>
      <c r="C20" s="15">
        <f>G10-G17</f>
        <v>20.667090000000002</v>
      </c>
      <c r="D20" s="16" t="s">
        <v>19</v>
      </c>
      <c r="E20" t="s">
        <v>48</v>
      </c>
      <c r="I20" s="5"/>
      <c r="J20" s="4"/>
      <c r="L20" s="5"/>
      <c r="M20" s="5"/>
      <c r="N20" s="5"/>
      <c r="O20" s="5"/>
      <c r="R20" s="5"/>
    </row>
    <row r="21" spans="2:18" ht="15.75" thickBot="1">
      <c r="B21" s="22" t="s">
        <v>4</v>
      </c>
      <c r="C21" s="15">
        <f>C20-C2</f>
        <v>3.2875525000000039</v>
      </c>
      <c r="D21" s="16" t="s">
        <v>19</v>
      </c>
      <c r="E21" t="s">
        <v>49</v>
      </c>
      <c r="I21" s="5"/>
      <c r="J21" s="7"/>
      <c r="K21" s="3"/>
      <c r="L21" s="8"/>
      <c r="M21" s="8"/>
      <c r="N21" s="3"/>
      <c r="O21" s="8"/>
      <c r="P21" s="3"/>
      <c r="Q21" s="3"/>
      <c r="R21" s="8"/>
    </row>
    <row r="22" spans="2:18" ht="15.75" thickTop="1">
      <c r="B22" s="22" t="s">
        <v>50</v>
      </c>
      <c r="C22" s="15">
        <f>C21/(C10*D10*I1)+C19</f>
        <v>1.6791144901610027</v>
      </c>
      <c r="D22" s="16" t="s">
        <v>20</v>
      </c>
      <c r="E22" t="s">
        <v>51</v>
      </c>
      <c r="K22" s="2">
        <f>D13</f>
        <v>20</v>
      </c>
      <c r="M22" s="2">
        <f>D14</f>
        <v>5</v>
      </c>
      <c r="N22" s="46">
        <f>D15</f>
        <v>3</v>
      </c>
      <c r="O22" s="46"/>
      <c r="Q22" s="2">
        <f>D16</f>
        <v>24</v>
      </c>
    </row>
    <row r="23" spans="2:18">
      <c r="B23" s="22" t="s">
        <v>26</v>
      </c>
      <c r="C23" s="15">
        <f>C20-G11</f>
        <v>14.510912500000003</v>
      </c>
      <c r="D23" s="16" t="s">
        <v>19</v>
      </c>
      <c r="E23" t="s">
        <v>52</v>
      </c>
    </row>
    <row r="24" spans="2:18" ht="15.75" thickBot="1">
      <c r="B24" s="23" t="s">
        <v>27</v>
      </c>
      <c r="C24" s="19">
        <f>C23/(C12*D12*I1)</f>
        <v>1.9393807870370376</v>
      </c>
      <c r="D24" s="20" t="s">
        <v>20</v>
      </c>
      <c r="E24" t="s">
        <v>53</v>
      </c>
      <c r="J24" s="49">
        <f>D8</f>
        <v>52.5</v>
      </c>
      <c r="K24" s="49"/>
      <c r="L24" s="49"/>
      <c r="M24" s="49"/>
      <c r="N24" s="49"/>
      <c r="O24" s="49"/>
      <c r="P24" s="49"/>
      <c r="Q24" s="49"/>
      <c r="R24" s="49"/>
    </row>
    <row r="25" spans="2:18" ht="15.75" thickBot="1">
      <c r="C25" s="9"/>
    </row>
    <row r="26" spans="2:18" ht="15.75" thickBot="1">
      <c r="B26" s="31" t="s">
        <v>25</v>
      </c>
      <c r="C26" s="30">
        <v>0</v>
      </c>
      <c r="D26" s="21" t="s">
        <v>24</v>
      </c>
    </row>
    <row r="27" spans="2:18">
      <c r="B27" s="22" t="s">
        <v>28</v>
      </c>
      <c r="C27" s="15">
        <f>G9-G17</f>
        <v>25.508029999999991</v>
      </c>
      <c r="D27" s="16" t="s">
        <v>19</v>
      </c>
      <c r="E27" t="s">
        <v>48</v>
      </c>
      <c r="I27" s="32" t="s">
        <v>16</v>
      </c>
      <c r="J27" s="33" t="s">
        <v>10</v>
      </c>
      <c r="K27" s="33"/>
      <c r="L27" s="33" t="s">
        <v>3</v>
      </c>
      <c r="M27" s="33" t="s">
        <v>15</v>
      </c>
      <c r="N27" s="33" t="s">
        <v>14</v>
      </c>
      <c r="O27" s="33"/>
      <c r="P27" s="34"/>
    </row>
    <row r="28" spans="2:18">
      <c r="B28" s="22" t="s">
        <v>4</v>
      </c>
      <c r="C28" s="15">
        <f>G9-C27-G17</f>
        <v>0</v>
      </c>
      <c r="D28" s="16" t="s">
        <v>19</v>
      </c>
      <c r="E28" t="s">
        <v>49</v>
      </c>
      <c r="I28" s="14">
        <v>1</v>
      </c>
      <c r="J28" s="4" t="s">
        <v>0</v>
      </c>
      <c r="K28" s="4"/>
      <c r="L28" s="15">
        <f>L17</f>
        <v>13</v>
      </c>
      <c r="M28" s="4">
        <f>C13-0.125</f>
        <v>21.375</v>
      </c>
      <c r="N28" s="46">
        <f>$C$3</f>
        <v>0.25</v>
      </c>
      <c r="O28" s="46"/>
      <c r="P28" s="16" t="s">
        <v>22</v>
      </c>
    </row>
    <row r="29" spans="2:18">
      <c r="B29" s="22" t="s">
        <v>50</v>
      </c>
      <c r="C29" s="15">
        <f>C28/(C10*D10*I1)</f>
        <v>0</v>
      </c>
      <c r="D29" s="16" t="s">
        <v>20</v>
      </c>
      <c r="E29" t="s">
        <v>51</v>
      </c>
      <c r="I29" s="14">
        <v>1</v>
      </c>
      <c r="J29" s="4" t="s">
        <v>8</v>
      </c>
      <c r="K29" s="4"/>
      <c r="L29" s="15">
        <f>M17</f>
        <v>12</v>
      </c>
      <c r="M29" s="4">
        <f>C15-0.125</f>
        <v>21.375</v>
      </c>
      <c r="N29" s="46">
        <f t="shared" ref="N29:N33" si="2">$C$3</f>
        <v>0.25</v>
      </c>
      <c r="O29" s="46"/>
      <c r="P29" s="16" t="s">
        <v>22</v>
      </c>
    </row>
    <row r="30" spans="2:18">
      <c r="B30" s="22" t="s">
        <v>26</v>
      </c>
      <c r="C30" s="15">
        <f>C27-G11</f>
        <v>19.351852499999993</v>
      </c>
      <c r="D30" s="16" t="s">
        <v>19</v>
      </c>
      <c r="E30" t="s">
        <v>52</v>
      </c>
      <c r="I30" s="14">
        <v>1</v>
      </c>
      <c r="J30" s="4" t="s">
        <v>9</v>
      </c>
      <c r="K30" s="4"/>
      <c r="L30" s="15">
        <f>N16</f>
        <v>12</v>
      </c>
      <c r="M30" s="4">
        <f>M29</f>
        <v>21.375</v>
      </c>
      <c r="N30" s="46">
        <f t="shared" si="2"/>
        <v>0.25</v>
      </c>
      <c r="O30" s="46"/>
      <c r="P30" s="16" t="s">
        <v>22</v>
      </c>
    </row>
    <row r="31" spans="2:18" ht="15.75" thickBot="1">
      <c r="B31" s="23" t="s">
        <v>27</v>
      </c>
      <c r="C31" s="19">
        <f>C30/(C12*D12*I1)</f>
        <v>2.5863715277777772</v>
      </c>
      <c r="D31" s="20" t="s">
        <v>20</v>
      </c>
      <c r="E31" t="s">
        <v>53</v>
      </c>
      <c r="I31" s="14">
        <v>1</v>
      </c>
      <c r="J31" s="4" t="s">
        <v>1</v>
      </c>
      <c r="K31" s="4"/>
      <c r="L31" s="15">
        <f>P17</f>
        <v>13</v>
      </c>
      <c r="M31" s="4">
        <f>C16-0.125</f>
        <v>21.375</v>
      </c>
      <c r="N31" s="46">
        <f t="shared" si="2"/>
        <v>0.25</v>
      </c>
      <c r="O31" s="46"/>
      <c r="P31" s="16" t="s">
        <v>22</v>
      </c>
    </row>
    <row r="32" spans="2:18">
      <c r="I32" s="14">
        <v>2</v>
      </c>
      <c r="J32" s="4" t="s">
        <v>11</v>
      </c>
      <c r="K32" s="4"/>
      <c r="L32" s="15">
        <f>E8-C4</f>
        <v>18</v>
      </c>
      <c r="M32" s="4">
        <f>D8</f>
        <v>52.5</v>
      </c>
      <c r="N32" s="46">
        <f t="shared" si="2"/>
        <v>0.25</v>
      </c>
      <c r="O32" s="46"/>
      <c r="P32" s="16" t="s">
        <v>22</v>
      </c>
    </row>
    <row r="33" spans="9:16">
      <c r="I33" s="14">
        <v>2</v>
      </c>
      <c r="J33" s="4" t="s">
        <v>12</v>
      </c>
      <c r="K33" s="4"/>
      <c r="L33" s="15">
        <f>E8-C4</f>
        <v>18</v>
      </c>
      <c r="M33" s="4">
        <f>C8-2*C3</f>
        <v>21.5</v>
      </c>
      <c r="N33" s="46">
        <f t="shared" si="2"/>
        <v>0.25</v>
      </c>
      <c r="O33" s="46"/>
      <c r="P33" s="16" t="s">
        <v>22</v>
      </c>
    </row>
    <row r="34" spans="9:16" ht="15.75" thickBot="1">
      <c r="I34" s="18">
        <v>1</v>
      </c>
      <c r="J34" s="28" t="s">
        <v>13</v>
      </c>
      <c r="K34" s="28"/>
      <c r="L34" s="19">
        <f>C8</f>
        <v>22</v>
      </c>
      <c r="M34" s="28">
        <f>D8</f>
        <v>52.5</v>
      </c>
      <c r="N34" s="47">
        <v>0.5</v>
      </c>
      <c r="O34" s="47"/>
      <c r="P34" s="20" t="s">
        <v>22</v>
      </c>
    </row>
  </sheetData>
  <mergeCells count="12">
    <mergeCell ref="N32:O32"/>
    <mergeCell ref="N33:O33"/>
    <mergeCell ref="N34:O34"/>
    <mergeCell ref="G1:H1"/>
    <mergeCell ref="I1:J1"/>
    <mergeCell ref="N12:O13"/>
    <mergeCell ref="N22:O22"/>
    <mergeCell ref="J24:R24"/>
    <mergeCell ref="N28:O28"/>
    <mergeCell ref="N29:O29"/>
    <mergeCell ref="N30:O30"/>
    <mergeCell ref="N31:O31"/>
  </mergeCells>
  <conditionalFormatting sqref="D18">
    <cfRule type="cellIs" dxfId="3" priority="4" operator="equal">
      <formula>$D$9</formula>
    </cfRule>
  </conditionalFormatting>
  <conditionalFormatting sqref="D17">
    <cfRule type="cellIs" dxfId="2" priority="1" operator="greaterThan">
      <formula>52</formula>
    </cfRule>
    <cfRule type="cellIs" dxfId="1" priority="2" operator="lessThan">
      <formula>52</formula>
    </cfRule>
    <cfRule type="cellIs" dxfId="0" priority="3" operator="equal">
      <formula>52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</dc:creator>
  <cp:lastModifiedBy>Kathy</cp:lastModifiedBy>
  <dcterms:created xsi:type="dcterms:W3CDTF">2020-04-20T15:43:56Z</dcterms:created>
  <dcterms:modified xsi:type="dcterms:W3CDTF">2020-04-20T18:15:10Z</dcterms:modified>
</cp:coreProperties>
</file>